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Dzodzieva_Z\Desktop\Проект согласование\"/>
    </mc:Choice>
  </mc:AlternateContent>
  <bookViews>
    <workbookView xWindow="0" yWindow="0" windowWidth="19320" windowHeight="11835" tabRatio="871"/>
  </bookViews>
  <sheets>
    <sheet name="Источники 2021-2023 годы" sheetId="14" r:id="rId1"/>
    <sheet name="Заимствования 2021-2023 годы" sheetId="28" r:id="rId2"/>
  </sheets>
  <definedNames>
    <definedName name="_xlnm.Print_Titles" localSheetId="1">'Заимствования 2021-2023 годы'!$18:$19</definedName>
  </definedNames>
  <calcPr calcId="152511"/>
  <fileRecoveryPr autoRecover="0"/>
</workbook>
</file>

<file path=xl/calcChain.xml><?xml version="1.0" encoding="utf-8"?>
<calcChain xmlns="http://schemas.openxmlformats.org/spreadsheetml/2006/main">
  <c r="C36" i="28" l="1"/>
  <c r="C26" i="28"/>
  <c r="C46" i="14"/>
  <c r="C42" i="14"/>
  <c r="C33" i="14"/>
  <c r="C31" i="14"/>
  <c r="G37" i="28" l="1"/>
  <c r="E37" i="28"/>
  <c r="C37" i="28"/>
  <c r="E33" i="28"/>
  <c r="E38" i="28" s="1"/>
  <c r="G33" i="28"/>
  <c r="G38" i="28" s="1"/>
  <c r="C33" i="28"/>
  <c r="C38" i="28" s="1"/>
  <c r="E27" i="28"/>
  <c r="G25" i="28"/>
  <c r="G27" i="28" s="1"/>
  <c r="E25" i="28"/>
  <c r="C25" i="28"/>
  <c r="C27" i="28" s="1"/>
  <c r="E46" i="14" l="1"/>
  <c r="D46" i="14"/>
  <c r="E42" i="14"/>
  <c r="D42" i="14"/>
  <c r="E28" i="14" l="1"/>
  <c r="E26" i="14"/>
  <c r="D28" i="14"/>
  <c r="D26" i="14"/>
  <c r="C28" i="14"/>
  <c r="C26" i="14"/>
  <c r="E45" i="14" l="1"/>
  <c r="E44" i="14" s="1"/>
  <c r="E43" i="14" s="1"/>
  <c r="E41" i="14"/>
  <c r="E40" i="14" s="1"/>
  <c r="E39" i="14" s="1"/>
  <c r="C35" i="14"/>
  <c r="C34" i="14" s="1"/>
  <c r="D36" i="14"/>
  <c r="C36" i="14"/>
  <c r="D45" i="14"/>
  <c r="D44" i="14" s="1"/>
  <c r="D43" i="14" s="1"/>
  <c r="D41" i="14"/>
  <c r="D40" i="14" s="1"/>
  <c r="D39" i="14" s="1"/>
  <c r="E36" i="14"/>
  <c r="E35" i="14" s="1"/>
  <c r="E34" i="14" s="1"/>
  <c r="E33" i="14"/>
  <c r="E32" i="14"/>
  <c r="E30" i="14"/>
  <c r="E27" i="14"/>
  <c r="E25" i="14"/>
  <c r="D27" i="14"/>
  <c r="D33" i="14"/>
  <c r="D32" i="14" s="1"/>
  <c r="D30" i="14"/>
  <c r="D25" i="14"/>
  <c r="C27" i="14"/>
  <c r="D29" i="14" l="1"/>
  <c r="D38" i="14"/>
  <c r="E38" i="14"/>
  <c r="D35" i="14"/>
  <c r="D34" i="14" s="1"/>
  <c r="E29" i="14"/>
  <c r="E24" i="14"/>
  <c r="D24" i="14"/>
  <c r="D23" i="14" l="1"/>
  <c r="E23" i="14"/>
  <c r="C25" i="14" l="1"/>
  <c r="C32" i="14"/>
  <c r="C30" i="14"/>
  <c r="C45" i="14"/>
  <c r="C44" i="14" s="1"/>
  <c r="C43" i="14" s="1"/>
  <c r="C41" i="14"/>
  <c r="C40" i="14" s="1"/>
  <c r="C39" i="14" s="1"/>
  <c r="C29" i="14" l="1"/>
  <c r="C38" i="14"/>
  <c r="C24" i="14"/>
  <c r="C23" i="14" l="1"/>
</calcChain>
</file>

<file path=xl/sharedStrings.xml><?xml version="1.0" encoding="utf-8"?>
<sst xmlns="http://schemas.openxmlformats.org/spreadsheetml/2006/main" count="149" uniqueCount="98">
  <si>
    <t>"О бюджете муниципального образования</t>
  </si>
  <si>
    <t>Получение кредитов от кредитных организаций бюджетами городских округов в валюте Российской Федерации</t>
  </si>
  <si>
    <t>ИСТОЧНИКИ ВНУТРЕННЕГО ФИНАНСИРОВАНИЯ ДЕФИЦИТОВ БЮДЖЕТА</t>
  </si>
  <si>
    <t>Получение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</si>
  <si>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 </t>
  </si>
  <si>
    <t xml:space="preserve">Погашение кредитов, полученных от кредитных организаций бюджетами городских округов в валюте Российской Федерации </t>
  </si>
  <si>
    <t>Иные источники внутреннего финансирования дефицитов бюджетов</t>
  </si>
  <si>
    <t xml:space="preserve">СУММА                          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</si>
  <si>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</si>
  <si>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</si>
  <si>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</si>
  <si>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</si>
  <si>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</si>
  <si>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</si>
  <si>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</si>
  <si>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</si>
  <si>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</si>
  <si>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</si>
  <si>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</si>
  <si>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</si>
  <si>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</si>
  <si>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</si>
  <si>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</si>
  <si>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</si>
  <si>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000 01 03 01 00 04 0000 710</t>
  </si>
  <si>
    <t>000 01 03 01 00 00 0000 700</t>
  </si>
  <si>
    <t>000 01 03 01 00 00 0000 800</t>
  </si>
  <si>
    <t>000 01 03 01 00 04 0000 810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</si>
  <si>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</si>
  <si>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</si>
  <si>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</si>
  <si>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</si>
  <si>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 xml:space="preserve">Погашение бюджетами городских округов кредитов от других бюджетов бюджетной системы Российской Федерации в валюте Российской Федерации
</t>
  </si>
  <si>
    <t>000 01 06 00 00 00 0000 000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</si>
  <si>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</si>
  <si>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</si>
  <si>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</si>
  <si>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</si>
  <si>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</si>
  <si>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 собственности городских округов</t>
  </si>
  <si>
    <t>Кредиты кредитных организаций в валюте Российской Федерации</t>
  </si>
  <si>
    <t xml:space="preserve">Наименование кода группы, подгруппы, статьи, вида источника финансирования дефицита бюджетов, кода классификации операций сектора государственного управления, относящихся к источникам финансирования дефицита бюджетов Российской Федерации </t>
  </si>
  <si>
    <t>000 01 00 00 00 00 0000 000</t>
  </si>
  <si>
    <t>000 01 02 00 00 00 0000 000</t>
  </si>
  <si>
    <t>000 01 02 00 00 00 0000 700</t>
  </si>
  <si>
    <t>000 01 02 00 00 04 0000 710</t>
  </si>
  <si>
    <t>000 01 02 00 00 00 0000 800</t>
  </si>
  <si>
    <t>000 01 02 00 00 04 0000 810</t>
  </si>
  <si>
    <t>000 01 03 00 00 00 0000 000</t>
  </si>
  <si>
    <t>000 01 05 00 00 00 0000 000</t>
  </si>
  <si>
    <t>Изменение остатков средств на счетах по учёту средств бюджета</t>
  </si>
  <si>
    <t>Код бюджетной классификации Российской Федерации</t>
  </si>
  <si>
    <t>Источники финансирования дефицита</t>
  </si>
  <si>
    <t>тыс. рублей</t>
  </si>
  <si>
    <t>бюджета муниципального образования г.Владикавказ</t>
  </si>
  <si>
    <t>Приложение 9</t>
  </si>
  <si>
    <t>2021 год</t>
  </si>
  <si>
    <t>2022 год</t>
  </si>
  <si>
    <t>Приложение 8</t>
  </si>
  <si>
    <t>№ п\п</t>
  </si>
  <si>
    <t>I</t>
  </si>
  <si>
    <t>Привлечение средств для финансирования дефицита бюджета и погашения долговых обязательств</t>
  </si>
  <si>
    <t>1.</t>
  </si>
  <si>
    <t>2.</t>
  </si>
  <si>
    <t>Итого</t>
  </si>
  <si>
    <t>II</t>
  </si>
  <si>
    <t>Направление расходования привлечённых средств</t>
  </si>
  <si>
    <t>г.Владикавказ на 2021 год и плановый период 2022 и 2023 годов"</t>
  </si>
  <si>
    <t>2023 год</t>
  </si>
  <si>
    <t>на 2021 год</t>
  </si>
  <si>
    <t xml:space="preserve">на 2022 год </t>
  </si>
  <si>
    <t>на 2023 год</t>
  </si>
  <si>
    <t>Сумма тыс.рублей</t>
  </si>
  <si>
    <t>Предельный срок погашения долговых обязательств</t>
  </si>
  <si>
    <t xml:space="preserve">Виды заимствований </t>
  </si>
  <si>
    <t>до 31.12.2021 года</t>
  </si>
  <si>
    <t>до 01.12.2021 года</t>
  </si>
  <si>
    <t>до 01.12.2022 года</t>
  </si>
  <si>
    <t>до 01.12.2023 года</t>
  </si>
  <si>
    <t>до 31.12.2022 года</t>
  </si>
  <si>
    <t>до 31.12.2023 года</t>
  </si>
  <si>
    <t>Программа муниципальных внутренних заимствований муниципального образования г.Владикавказ</t>
  </si>
  <si>
    <t>на 2021 год и на плановый период 2022 и 2023 годов</t>
  </si>
  <si>
    <t>на 2021 год и на плановый период 2022 и 2023 год</t>
  </si>
  <si>
    <t>Всего: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</si>
  <si>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</si>
  <si>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кредитов, полученных от кредитных организаций бюджетами городских округов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</si>
  <si>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</si>
  <si>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Приложение 1</t>
  </si>
  <si>
    <t xml:space="preserve">"О внесении изменений в решение </t>
  </si>
  <si>
    <t>Собрания представителей г.Владикавказ</t>
  </si>
  <si>
    <r>
      <t xml:space="preserve">от " </t>
    </r>
    <r>
      <rPr>
        <u/>
        <sz val="11"/>
        <rFont val="Times New Roman"/>
        <family val="1"/>
        <charset val="204"/>
      </rPr>
      <t>29</t>
    </r>
    <r>
      <rPr>
        <sz val="11"/>
        <rFont val="Times New Roman"/>
        <family val="1"/>
        <charset val="204"/>
      </rPr>
      <t xml:space="preserve"> " </t>
    </r>
    <r>
      <rPr>
        <u/>
        <sz val="11"/>
        <rFont val="Times New Roman"/>
        <family val="1"/>
        <charset val="204"/>
      </rPr>
      <t>декабря</t>
    </r>
    <r>
      <rPr>
        <sz val="11"/>
        <rFont val="Times New Roman"/>
        <family val="1"/>
        <charset val="204"/>
      </rPr>
      <t xml:space="preserve"> 2020 года №16/73 "О бюджете муниципального образования</t>
    </r>
  </si>
  <si>
    <t xml:space="preserve">г.Владикавказ на 2021 год и на плановый период 2022 и 2023 годов" </t>
  </si>
  <si>
    <t>Приложение 2</t>
  </si>
  <si>
    <t>к решению Собрания представителей</t>
  </si>
  <si>
    <t>к  решению Собрания представителей</t>
  </si>
  <si>
    <t>г.Владикавказ от 12 февраля 2021 года №17/1</t>
  </si>
  <si>
    <t>г.Владикавказ от 29 декабря 2020  года №16/73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</si>
</sst>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??_р_._-;_-@_-"/>
    <numFmt numFmtId="165" formatCode="#,##0.0_ ;\-#,##0.0\ "/>
    <numFmt numFmtId="166" formatCode="_-* #,##0.0\ _₽_-;\-* #,##0.0\ _₽_-;_-* &quot;-&quot;?\ _₽_-;_-@_-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sz val="8"/>
      <color rgb="FF000000"/>
      <name val="Arial Cyr"/>
    </font>
    <font>
      <u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3" fillId="0" borderId="3">
      <alignment horizontal="left" wrapText="1" indent="2"/>
    </xf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1" xfId="0" applyFont="1" applyBorder="1" applyAlignment="1">
      <alignment vertical="top" wrapText="1"/>
    </xf>
    <xf numFmtId="0" fontId="10" fillId="0" borderId="0" xfId="0" applyFont="1"/>
    <xf numFmtId="0" fontId="4" fillId="0" borderId="0" xfId="0" applyFont="1" applyFill="1"/>
    <xf numFmtId="49" fontId="6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4" fontId="1" fillId="0" borderId="0" xfId="4" applyNumberFormat="1"/>
    <xf numFmtId="0" fontId="4" fillId="0" borderId="0" xfId="0" applyFont="1" applyAlignment="1">
      <alignment horizontal="center" vertical="center"/>
    </xf>
    <xf numFmtId="164" fontId="4" fillId="0" borderId="0" xfId="4" applyNumberFormat="1" applyFont="1"/>
    <xf numFmtId="49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164" fontId="9" fillId="0" borderId="0" xfId="4" applyNumberFormat="1" applyFont="1" applyFill="1" applyBorder="1" applyAlignment="1">
      <alignment horizontal="center" vertical="center"/>
    </xf>
    <xf numFmtId="164" fontId="9" fillId="0" borderId="1" xfId="4" applyNumberFormat="1" applyFont="1" applyBorder="1" applyAlignment="1">
      <alignment horizontal="right" vertical="center" wrapText="1"/>
    </xf>
    <xf numFmtId="164" fontId="5" fillId="0" borderId="1" xfId="4" applyNumberFormat="1" applyFont="1" applyBorder="1" applyAlignment="1">
      <alignment horizontal="right" vertical="center" wrapText="1"/>
    </xf>
    <xf numFmtId="164" fontId="5" fillId="2" borderId="1" xfId="4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164" fontId="5" fillId="0" borderId="1" xfId="4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vertical="center" wrapText="1"/>
    </xf>
    <xf numFmtId="164" fontId="9" fillId="0" borderId="1" xfId="4" applyNumberFormat="1" applyFont="1" applyFill="1" applyBorder="1" applyAlignment="1">
      <alignment horizontal="right" vertical="center" wrapText="1"/>
    </xf>
    <xf numFmtId="0" fontId="0" fillId="3" borderId="0" xfId="0" applyFill="1"/>
    <xf numFmtId="0" fontId="9" fillId="0" borderId="0" xfId="0" applyFont="1"/>
    <xf numFmtId="0" fontId="3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1" fillId="0" borderId="0" xfId="0" applyFont="1"/>
    <xf numFmtId="166" fontId="9" fillId="0" borderId="0" xfId="0" applyNumberFormat="1" applyFont="1"/>
    <xf numFmtId="0" fontId="3" fillId="0" borderId="0" xfId="0" applyFont="1" applyAlignment="1">
      <alignment horizontal="right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9" fillId="0" borderId="0" xfId="0" applyFont="1"/>
    <xf numFmtId="165" fontId="5" fillId="2" borderId="1" xfId="4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164" fontId="3" fillId="3" borderId="1" xfId="4" applyNumberFormat="1" applyFont="1" applyFill="1" applyBorder="1" applyAlignment="1">
      <alignment horizontal="right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164" fontId="3" fillId="0" borderId="1" xfId="4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right" vertical="center" wrapText="1"/>
    </xf>
    <xf numFmtId="164" fontId="5" fillId="4" borderId="1" xfId="4" applyNumberFormat="1" applyFont="1" applyFill="1" applyBorder="1" applyAlignment="1">
      <alignment horizontal="right" vertical="center" wrapText="1"/>
    </xf>
    <xf numFmtId="164" fontId="5" fillId="4" borderId="1" xfId="4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164" fontId="3" fillId="0" borderId="1" xfId="4" applyNumberFormat="1" applyFont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164" fontId="3" fillId="5" borderId="1" xfId="4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164" fontId="8" fillId="5" borderId="1" xfId="4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9" fillId="0" borderId="0" xfId="0" applyFont="1"/>
    <xf numFmtId="0" fontId="0" fillId="0" borderId="0" xfId="0" applyAlignment="1">
      <alignment horizontal="right"/>
    </xf>
    <xf numFmtId="0" fontId="9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8" fillId="3" borderId="4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0" xfId="0" applyFont="1"/>
    <xf numFmtId="0" fontId="3" fillId="0" borderId="2" xfId="0" applyFont="1" applyBorder="1" applyAlignment="1">
      <alignment horizontal="right"/>
    </xf>
    <xf numFmtId="0" fontId="8" fillId="0" borderId="0" xfId="0" applyFont="1" applyAlignment="1">
      <alignment horizontal="center"/>
    </xf>
  </cellXfs>
  <cellStyles count="5">
    <cellStyle name="xl30" xfId="1"/>
    <cellStyle name="Обычный" xfId="0" builtinId="0"/>
    <cellStyle name="Тысячи [0]_Лист1" xfId="2"/>
    <cellStyle name="Тысячи_Лист1" xfId="3"/>
    <cellStyle name="Финансовый" xfId="4" builtinId="3"/>
  </cellStyles>
  <dxfs count="0"/>
  <tableStyles count="0" defaultTableStyle="TableStyleMedium2" defaultPivotStyle="PivotStyleLight16"/>
  <colors>
    <mruColors>
      <color rgb="FFFF9966"/>
      <color rgb="FF9966FF"/>
      <color rgb="FFCC00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indexed="13"/>
  </sheetPr>
  <dimension ref="A1:E58"/>
  <sheetViews>
    <sheetView tabSelected="1" view="pageBreakPreview" topLeftCell="A23" zoomScale="150" zoomScaleNormal="100" zoomScaleSheetLayoutView="150" workbookViewId="0">
      <selection activeCell="A13" sqref="A13:E13"/>
    </sheetView>
  </sheetViews>
  <sheetFormatPr defaultRowHeight="12.75" x14ac:dyDescent="0.2"/>
  <cols>
    <col min="1" max="1" width="26.42578125" customWidth="1"/>
    <col min="2" max="2" width="63.7109375" customWidth="1"/>
    <col min="3" max="3" width="19.28515625" customWidth="1"/>
    <col min="4" max="4" width="18.7109375" customWidth="1"/>
    <col min="5" max="5" width="17.85546875" customWidth="1"/>
  </cols>
  <sheetData>
    <row r="1" spans="1:5" ht="15" x14ac:dyDescent="0.25">
      <c r="B1" s="5"/>
      <c r="C1" s="11"/>
      <c r="D1" s="64"/>
      <c r="E1" s="62" t="s">
        <v>88</v>
      </c>
    </row>
    <row r="2" spans="1:5" ht="15" x14ac:dyDescent="0.25">
      <c r="B2" s="5"/>
      <c r="C2" s="77" t="s">
        <v>94</v>
      </c>
      <c r="D2" s="77"/>
      <c r="E2" s="77"/>
    </row>
    <row r="3" spans="1:5" ht="15" x14ac:dyDescent="0.25">
      <c r="B3" s="5"/>
      <c r="C3" s="77" t="s">
        <v>96</v>
      </c>
      <c r="D3" s="77"/>
      <c r="E3" s="77"/>
    </row>
    <row r="4" spans="1:5" ht="15" x14ac:dyDescent="0.25">
      <c r="B4" s="5"/>
      <c r="C4" s="11"/>
      <c r="D4" s="64"/>
      <c r="E4" s="62" t="s">
        <v>89</v>
      </c>
    </row>
    <row r="5" spans="1:5" ht="15" x14ac:dyDescent="0.25">
      <c r="B5" s="5"/>
      <c r="C5" s="11"/>
      <c r="D5" s="64"/>
      <c r="E5" s="62" t="s">
        <v>90</v>
      </c>
    </row>
    <row r="6" spans="1:5" ht="15" x14ac:dyDescent="0.25">
      <c r="B6" s="77" t="s">
        <v>91</v>
      </c>
      <c r="C6" s="77"/>
      <c r="D6" s="77"/>
      <c r="E6" s="77"/>
    </row>
    <row r="7" spans="1:5" ht="15" x14ac:dyDescent="0.25">
      <c r="B7" s="77" t="s">
        <v>92</v>
      </c>
      <c r="C7" s="77"/>
      <c r="D7" s="77"/>
      <c r="E7" s="77"/>
    </row>
    <row r="10" spans="1:5" ht="15" x14ac:dyDescent="0.25">
      <c r="A10" s="77" t="s">
        <v>58</v>
      </c>
      <c r="B10" s="77"/>
      <c r="C10" s="77"/>
      <c r="D10" s="77"/>
      <c r="E10" s="77"/>
    </row>
    <row r="11" spans="1:5" ht="15" x14ac:dyDescent="0.25">
      <c r="A11" s="77" t="s">
        <v>94</v>
      </c>
      <c r="B11" s="77"/>
      <c r="C11" s="77"/>
      <c r="D11" s="77"/>
      <c r="E11" s="77"/>
    </row>
    <row r="12" spans="1:5" ht="15" x14ac:dyDescent="0.25">
      <c r="A12" s="77" t="s">
        <v>97</v>
      </c>
      <c r="B12" s="77"/>
      <c r="C12" s="77"/>
      <c r="D12" s="77"/>
      <c r="E12" s="77"/>
    </row>
    <row r="13" spans="1:5" ht="15" x14ac:dyDescent="0.25">
      <c r="A13" s="77" t="s">
        <v>0</v>
      </c>
      <c r="B13" s="77"/>
      <c r="C13" s="77"/>
      <c r="D13" s="77"/>
      <c r="E13" s="77"/>
    </row>
    <row r="14" spans="1:5" ht="15" x14ac:dyDescent="0.25">
      <c r="A14" s="77" t="s">
        <v>67</v>
      </c>
      <c r="B14" s="77"/>
      <c r="C14" s="77"/>
      <c r="D14" s="77"/>
      <c r="E14" s="77"/>
    </row>
    <row r="16" spans="1:5" ht="9.75" customHeight="1" x14ac:dyDescent="0.25">
      <c r="A16" s="1"/>
      <c r="B16" s="1"/>
      <c r="C16" s="1"/>
      <c r="D16" s="37"/>
      <c r="E16" s="37"/>
    </row>
    <row r="17" spans="1:5" ht="15.75" x14ac:dyDescent="0.25">
      <c r="A17" s="66" t="s">
        <v>52</v>
      </c>
      <c r="B17" s="66"/>
      <c r="C17" s="66"/>
      <c r="D17" s="66"/>
      <c r="E17" s="66"/>
    </row>
    <row r="18" spans="1:5" ht="15.75" x14ac:dyDescent="0.25">
      <c r="A18" s="66" t="s">
        <v>54</v>
      </c>
      <c r="B18" s="66"/>
      <c r="C18" s="66"/>
      <c r="D18" s="66"/>
      <c r="E18" s="66"/>
    </row>
    <row r="19" spans="1:5" ht="15.75" x14ac:dyDescent="0.25">
      <c r="A19" s="66" t="s">
        <v>83</v>
      </c>
      <c r="B19" s="66"/>
      <c r="C19" s="66"/>
      <c r="D19" s="66"/>
      <c r="E19" s="66"/>
    </row>
    <row r="20" spans="1:5" ht="13.5" customHeight="1" x14ac:dyDescent="0.2">
      <c r="A20" s="76" t="s">
        <v>53</v>
      </c>
      <c r="B20" s="76"/>
      <c r="C20" s="76"/>
      <c r="D20" s="76"/>
      <c r="E20" s="76"/>
    </row>
    <row r="21" spans="1:5" ht="25.5" customHeight="1" x14ac:dyDescent="0.2">
      <c r="A21" s="72" t="s">
        <v>51</v>
      </c>
      <c r="B21" s="74" t="s">
        <v>41</v>
      </c>
      <c r="C21" s="69" t="s">
        <v>7</v>
      </c>
      <c r="D21" s="70"/>
      <c r="E21" s="71"/>
    </row>
    <row r="22" spans="1:5" ht="21" customHeight="1" x14ac:dyDescent="0.2">
      <c r="A22" s="73"/>
      <c r="B22" s="75"/>
      <c r="C22" s="38" t="s">
        <v>69</v>
      </c>
      <c r="D22" s="39" t="s">
        <v>70</v>
      </c>
      <c r="E22" s="40" t="s">
        <v>71</v>
      </c>
    </row>
    <row r="23" spans="1:5" ht="31.5" x14ac:dyDescent="0.2">
      <c r="A23" s="13" t="s">
        <v>42</v>
      </c>
      <c r="B23" s="14" t="s">
        <v>2</v>
      </c>
      <c r="C23" s="24">
        <f>C24+C29+C34+C38</f>
        <v>0</v>
      </c>
      <c r="D23" s="24">
        <f>D24+D29+D34+D38</f>
        <v>5.8207660913467407E-11</v>
      </c>
      <c r="E23" s="43">
        <f>E24+E29+E34+E38</f>
        <v>0</v>
      </c>
    </row>
    <row r="24" spans="1:5" s="4" customFormat="1" ht="31.5" x14ac:dyDescent="0.2">
      <c r="A24" s="8" t="s">
        <v>43</v>
      </c>
      <c r="B24" s="3" t="s">
        <v>40</v>
      </c>
      <c r="C24" s="23">
        <f>C25+C27</f>
        <v>14763.199999999953</v>
      </c>
      <c r="D24" s="23">
        <f>D25+D27</f>
        <v>12244.800000000047</v>
      </c>
      <c r="E24" s="23">
        <f>E25+E27</f>
        <v>0</v>
      </c>
    </row>
    <row r="25" spans="1:5" ht="31.5" x14ac:dyDescent="0.2">
      <c r="A25" s="9" t="s">
        <v>44</v>
      </c>
      <c r="B25" s="15" t="s">
        <v>3</v>
      </c>
      <c r="C25" s="22">
        <f>C26</f>
        <v>1168878.21</v>
      </c>
      <c r="D25" s="22">
        <f>D26</f>
        <v>1181123.01</v>
      </c>
      <c r="E25" s="22">
        <f>E26</f>
        <v>1181123.01</v>
      </c>
    </row>
    <row r="26" spans="1:5" ht="30.75" customHeight="1" x14ac:dyDescent="0.2">
      <c r="A26" s="9" t="s">
        <v>45</v>
      </c>
      <c r="B26" s="15" t="s">
        <v>1</v>
      </c>
      <c r="C26" s="22">
        <f>1154115.01+6600+8163.2</f>
        <v>1168878.21</v>
      </c>
      <c r="D26" s="22">
        <f>1154115.01+6600+8163.2+12244.8</f>
        <v>1181123.01</v>
      </c>
      <c r="E26" s="22">
        <f>1154115.01+6600+8163.2+12244.8</f>
        <v>1181123.01</v>
      </c>
    </row>
    <row r="27" spans="1:5" ht="30.75" customHeight="1" x14ac:dyDescent="0.2">
      <c r="A27" s="9" t="s">
        <v>46</v>
      </c>
      <c r="B27" s="15" t="s">
        <v>4</v>
      </c>
      <c r="C27" s="22">
        <f>C28</f>
        <v>-1154115.01</v>
      </c>
      <c r="D27" s="22">
        <f>D28</f>
        <v>-1168878.21</v>
      </c>
      <c r="E27" s="22">
        <f>E28</f>
        <v>-1181123.01</v>
      </c>
    </row>
    <row r="28" spans="1:5" ht="30.75" customHeight="1" x14ac:dyDescent="0.2">
      <c r="A28" s="9" t="s">
        <v>47</v>
      </c>
      <c r="B28" s="15" t="s">
        <v>5</v>
      </c>
      <c r="C28" s="22">
        <f>-1154115.01</f>
        <v>-1154115.01</v>
      </c>
      <c r="D28" s="22">
        <f>-1154115.01-14763.2</f>
        <v>-1168878.21</v>
      </c>
      <c r="E28" s="22">
        <f>-1154115.01-14763.2-12244.8</f>
        <v>-1181123.01</v>
      </c>
    </row>
    <row r="29" spans="1:5" ht="33" customHeight="1" x14ac:dyDescent="0.2">
      <c r="A29" s="8" t="s">
        <v>48</v>
      </c>
      <c r="B29" s="3" t="s">
        <v>28</v>
      </c>
      <c r="C29" s="23">
        <f>C32+C30</f>
        <v>-14763.199999999953</v>
      </c>
      <c r="D29" s="23">
        <f>D32+D30</f>
        <v>-12244.799999999988</v>
      </c>
      <c r="E29" s="23">
        <f>E32+E30</f>
        <v>0</v>
      </c>
    </row>
    <row r="30" spans="1:5" ht="37.5" customHeight="1" x14ac:dyDescent="0.2">
      <c r="A30" s="7" t="s">
        <v>25</v>
      </c>
      <c r="B30" s="18" t="s">
        <v>29</v>
      </c>
      <c r="C30" s="22">
        <f>C31</f>
        <v>928294</v>
      </c>
      <c r="D30" s="22">
        <f>D31</f>
        <v>228294</v>
      </c>
      <c r="E30" s="22">
        <f>E31</f>
        <v>228294</v>
      </c>
    </row>
    <row r="31" spans="1:5" ht="50.25" customHeight="1" x14ac:dyDescent="0.2">
      <c r="A31" s="7" t="s">
        <v>24</v>
      </c>
      <c r="B31" s="18" t="s">
        <v>30</v>
      </c>
      <c r="C31" s="22">
        <f>228294+700000</f>
        <v>928294</v>
      </c>
      <c r="D31" s="22">
        <v>228294</v>
      </c>
      <c r="E31" s="22">
        <v>228294</v>
      </c>
    </row>
    <row r="32" spans="1:5" ht="48.75" customHeight="1" x14ac:dyDescent="0.2">
      <c r="A32" s="9" t="s">
        <v>26</v>
      </c>
      <c r="B32" s="18" t="s">
        <v>31</v>
      </c>
      <c r="C32" s="22">
        <f>C33</f>
        <v>-943057.2</v>
      </c>
      <c r="D32" s="22">
        <f>D33</f>
        <v>-240538.8</v>
      </c>
      <c r="E32" s="22">
        <f>E33</f>
        <v>-228294</v>
      </c>
    </row>
    <row r="33" spans="1:5" ht="46.5" customHeight="1" x14ac:dyDescent="0.2">
      <c r="A33" s="9" t="s">
        <v>27</v>
      </c>
      <c r="B33" s="18" t="s">
        <v>32</v>
      </c>
      <c r="C33" s="22">
        <f>-228294-6600-8163.2-700000</f>
        <v>-943057.2</v>
      </c>
      <c r="D33" s="22">
        <f>-228294-12244.8</f>
        <v>-240538.8</v>
      </c>
      <c r="E33" s="22">
        <f>-228294</f>
        <v>-228294</v>
      </c>
    </row>
    <row r="34" spans="1:5" s="2" customFormat="1" ht="30.75" customHeight="1" x14ac:dyDescent="0.2">
      <c r="A34" s="8" t="s">
        <v>33</v>
      </c>
      <c r="B34" s="16" t="s">
        <v>6</v>
      </c>
      <c r="C34" s="23">
        <f>C35</f>
        <v>0</v>
      </c>
      <c r="D34" s="23">
        <f t="shared" ref="D34:E36" si="0">D35</f>
        <v>0</v>
      </c>
      <c r="E34" s="23">
        <f t="shared" si="0"/>
        <v>0</v>
      </c>
    </row>
    <row r="35" spans="1:5" s="2" customFormat="1" ht="30.75" customHeight="1" x14ac:dyDescent="0.2">
      <c r="A35" s="9" t="s">
        <v>34</v>
      </c>
      <c r="B35" s="15" t="s">
        <v>35</v>
      </c>
      <c r="C35" s="22">
        <f>C36</f>
        <v>0</v>
      </c>
      <c r="D35" s="22">
        <f t="shared" si="0"/>
        <v>0</v>
      </c>
      <c r="E35" s="22">
        <f t="shared" si="0"/>
        <v>0</v>
      </c>
    </row>
    <row r="36" spans="1:5" s="2" customFormat="1" ht="30.75" customHeight="1" x14ac:dyDescent="0.2">
      <c r="A36" s="9" t="s">
        <v>36</v>
      </c>
      <c r="B36" s="15" t="s">
        <v>37</v>
      </c>
      <c r="C36" s="22">
        <f>C37</f>
        <v>0</v>
      </c>
      <c r="D36" s="22">
        <f>D37</f>
        <v>0</v>
      </c>
      <c r="E36" s="22">
        <f t="shared" si="0"/>
        <v>0</v>
      </c>
    </row>
    <row r="37" spans="1:5" s="2" customFormat="1" ht="30.75" customHeight="1" x14ac:dyDescent="0.2">
      <c r="A37" s="9" t="s">
        <v>38</v>
      </c>
      <c r="B37" s="15" t="s">
        <v>39</v>
      </c>
      <c r="C37" s="22">
        <v>0</v>
      </c>
      <c r="D37" s="22">
        <v>0</v>
      </c>
      <c r="E37" s="22">
        <v>0</v>
      </c>
    </row>
    <row r="38" spans="1:5" s="2" customFormat="1" ht="30.75" customHeight="1" x14ac:dyDescent="0.2">
      <c r="A38" s="6" t="s">
        <v>49</v>
      </c>
      <c r="B38" s="25" t="s">
        <v>50</v>
      </c>
      <c r="C38" s="26">
        <f>C39+C43</f>
        <v>0</v>
      </c>
      <c r="D38" s="26">
        <f t="shared" ref="D38:E38" si="1">D39+D43</f>
        <v>0</v>
      </c>
      <c r="E38" s="26">
        <f t="shared" si="1"/>
        <v>0</v>
      </c>
    </row>
    <row r="39" spans="1:5" s="2" customFormat="1" ht="21" customHeight="1" x14ac:dyDescent="0.2">
      <c r="A39" s="17" t="s">
        <v>8</v>
      </c>
      <c r="B39" s="27" t="s">
        <v>9</v>
      </c>
      <c r="C39" s="28">
        <f t="shared" ref="C39:E41" si="2">C40</f>
        <v>-7510303.1114999996</v>
      </c>
      <c r="D39" s="28">
        <f t="shared" si="2"/>
        <v>-5846547.7444500001</v>
      </c>
      <c r="E39" s="28">
        <f t="shared" si="2"/>
        <v>-5787597.2256000005</v>
      </c>
    </row>
    <row r="40" spans="1:5" s="2" customFormat="1" ht="18" customHeight="1" x14ac:dyDescent="0.2">
      <c r="A40" s="17" t="s">
        <v>10</v>
      </c>
      <c r="B40" s="27" t="s">
        <v>11</v>
      </c>
      <c r="C40" s="28">
        <f t="shared" si="2"/>
        <v>-7510303.1114999996</v>
      </c>
      <c r="D40" s="28">
        <f t="shared" si="2"/>
        <v>-5846547.7444500001</v>
      </c>
      <c r="E40" s="28">
        <f t="shared" si="2"/>
        <v>-5787597.2256000005</v>
      </c>
    </row>
    <row r="41" spans="1:5" s="2" customFormat="1" ht="17.25" customHeight="1" x14ac:dyDescent="0.2">
      <c r="A41" s="17" t="s">
        <v>12</v>
      </c>
      <c r="B41" s="27" t="s">
        <v>13</v>
      </c>
      <c r="C41" s="28">
        <f t="shared" si="2"/>
        <v>-7510303.1114999996</v>
      </c>
      <c r="D41" s="28">
        <f t="shared" si="2"/>
        <v>-5846547.7444500001</v>
      </c>
      <c r="E41" s="28">
        <f t="shared" si="2"/>
        <v>-5787597.2256000005</v>
      </c>
    </row>
    <row r="42" spans="1:5" s="2" customFormat="1" ht="30.75" customHeight="1" x14ac:dyDescent="0.2">
      <c r="A42" s="17" t="s">
        <v>14</v>
      </c>
      <c r="B42" s="27" t="s">
        <v>15</v>
      </c>
      <c r="C42" s="28">
        <f>-5143206.3-1168878.2-228294-170477.8515-99446.76-700000</f>
        <v>-7510303.1114999996</v>
      </c>
      <c r="D42" s="28">
        <f>-4159992.7-1181123-228294-176910.08445-100227.96</f>
        <v>-5846547.7444500001</v>
      </c>
      <c r="E42" s="28">
        <f>-4106674.9-1181123-228294-171277.3656-100227.96</f>
        <v>-5787597.2256000005</v>
      </c>
    </row>
    <row r="43" spans="1:5" s="2" customFormat="1" ht="15.75" customHeight="1" x14ac:dyDescent="0.2">
      <c r="A43" s="17" t="s">
        <v>16</v>
      </c>
      <c r="B43" s="27" t="s">
        <v>17</v>
      </c>
      <c r="C43" s="28">
        <f>C44</f>
        <v>7510303.1114999996</v>
      </c>
      <c r="D43" s="28">
        <f t="shared" ref="D43:E45" si="3">D44</f>
        <v>5846547.7444500001</v>
      </c>
      <c r="E43" s="28">
        <f t="shared" si="3"/>
        <v>5787597.2256000005</v>
      </c>
    </row>
    <row r="44" spans="1:5" s="2" customFormat="1" ht="14.25" customHeight="1" x14ac:dyDescent="0.2">
      <c r="A44" s="17" t="s">
        <v>18</v>
      </c>
      <c r="B44" s="27" t="s">
        <v>19</v>
      </c>
      <c r="C44" s="28">
        <f>C45</f>
        <v>7510303.1114999996</v>
      </c>
      <c r="D44" s="28">
        <f t="shared" si="3"/>
        <v>5846547.7444500001</v>
      </c>
      <c r="E44" s="28">
        <f t="shared" si="3"/>
        <v>5787597.2256000005</v>
      </c>
    </row>
    <row r="45" spans="1:5" s="2" customFormat="1" ht="24" customHeight="1" x14ac:dyDescent="0.2">
      <c r="A45" s="17" t="s">
        <v>20</v>
      </c>
      <c r="B45" s="27" t="s">
        <v>21</v>
      </c>
      <c r="C45" s="28">
        <f>C46</f>
        <v>7510303.1114999996</v>
      </c>
      <c r="D45" s="28">
        <f t="shared" si="3"/>
        <v>5846547.7444500001</v>
      </c>
      <c r="E45" s="28">
        <f t="shared" si="3"/>
        <v>5787597.2256000005</v>
      </c>
    </row>
    <row r="46" spans="1:5" s="2" customFormat="1" ht="30.75" customHeight="1" x14ac:dyDescent="0.2">
      <c r="A46" s="17" t="s">
        <v>22</v>
      </c>
      <c r="B46" s="27" t="s">
        <v>23</v>
      </c>
      <c r="C46" s="28">
        <f>5143206.3+1154115+243057.2+170477.8515+99446.76+700000</f>
        <v>7510303.1114999996</v>
      </c>
      <c r="D46" s="28">
        <f>4159992.7+1168878.2+240538.8+176910.08445+100227.96</f>
        <v>5846547.7444500001</v>
      </c>
      <c r="E46" s="28">
        <f>4106674.9+1181123+228294+171277.3656+100227.96</f>
        <v>5787597.2256000005</v>
      </c>
    </row>
    <row r="47" spans="1:5" s="2" customFormat="1" ht="14.25" customHeight="1" x14ac:dyDescent="0.2">
      <c r="A47" s="19"/>
      <c r="B47" s="20"/>
      <c r="C47" s="21"/>
      <c r="D47" s="21"/>
      <c r="E47" s="21"/>
    </row>
    <row r="48" spans="1:5" s="2" customFormat="1" ht="27" customHeight="1" x14ac:dyDescent="0.25">
      <c r="A48" s="67"/>
      <c r="B48" s="68"/>
      <c r="C48" s="68"/>
      <c r="D48" s="41"/>
      <c r="E48" s="41"/>
    </row>
    <row r="49" spans="3:5" s="2" customFormat="1" x14ac:dyDescent="0.2">
      <c r="C49" s="12"/>
      <c r="D49" s="12"/>
      <c r="E49" s="12"/>
    </row>
    <row r="50" spans="3:5" s="2" customFormat="1" x14ac:dyDescent="0.2">
      <c r="C50" s="12"/>
      <c r="D50" s="12"/>
      <c r="E50" s="12"/>
    </row>
    <row r="51" spans="3:5" s="2" customFormat="1" x14ac:dyDescent="0.2">
      <c r="C51" s="12"/>
      <c r="D51" s="12"/>
      <c r="E51" s="12"/>
    </row>
    <row r="52" spans="3:5" s="2" customFormat="1" x14ac:dyDescent="0.2">
      <c r="C52" s="12"/>
      <c r="D52" s="12"/>
      <c r="E52" s="12"/>
    </row>
    <row r="53" spans="3:5" s="2" customFormat="1" x14ac:dyDescent="0.2">
      <c r="C53" s="12"/>
      <c r="D53" s="12"/>
      <c r="E53" s="12"/>
    </row>
    <row r="54" spans="3:5" s="2" customFormat="1" x14ac:dyDescent="0.2">
      <c r="C54" s="12"/>
      <c r="D54" s="12"/>
      <c r="E54" s="12"/>
    </row>
    <row r="55" spans="3:5" s="2" customFormat="1" x14ac:dyDescent="0.2">
      <c r="C55" s="12"/>
      <c r="D55" s="12"/>
      <c r="E55" s="12"/>
    </row>
    <row r="56" spans="3:5" x14ac:dyDescent="0.2">
      <c r="C56" s="10"/>
      <c r="D56" s="10"/>
      <c r="E56" s="10"/>
    </row>
    <row r="57" spans="3:5" x14ac:dyDescent="0.2">
      <c r="C57" s="10"/>
      <c r="D57" s="10"/>
      <c r="E57" s="10"/>
    </row>
    <row r="58" spans="3:5" x14ac:dyDescent="0.2">
      <c r="C58" s="10"/>
      <c r="D58" s="10"/>
      <c r="E58" s="10"/>
    </row>
  </sheetData>
  <mergeCells count="17">
    <mergeCell ref="B6:E6"/>
    <mergeCell ref="B7:E7"/>
    <mergeCell ref="C2:E2"/>
    <mergeCell ref="C3:E3"/>
    <mergeCell ref="A17:E17"/>
    <mergeCell ref="A11:E11"/>
    <mergeCell ref="A12:E12"/>
    <mergeCell ref="A13:E13"/>
    <mergeCell ref="A14:E14"/>
    <mergeCell ref="A10:E10"/>
    <mergeCell ref="A18:E18"/>
    <mergeCell ref="A19:E19"/>
    <mergeCell ref="A48:C48"/>
    <mergeCell ref="C21:E21"/>
    <mergeCell ref="A21:A22"/>
    <mergeCell ref="B21:B22"/>
    <mergeCell ref="A20:E20"/>
  </mergeCells>
  <phoneticPr fontId="2" type="noConversion"/>
  <pageMargins left="0.39370078740157483" right="0.39370078740157483" top="0.39370078740157483" bottom="0.39370078740157483" header="0" footer="0"/>
  <pageSetup paperSize="9" scale="66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40"/>
  <sheetViews>
    <sheetView view="pageLayout" zoomScaleNormal="150" zoomScaleSheetLayoutView="150" workbookViewId="0">
      <selection activeCell="A11" sqref="A11:H11"/>
    </sheetView>
  </sheetViews>
  <sheetFormatPr defaultRowHeight="15.75" x14ac:dyDescent="0.25"/>
  <cols>
    <col min="1" max="1" width="7.28515625" style="30" customWidth="1"/>
    <col min="2" max="2" width="65.85546875" style="30" customWidth="1"/>
    <col min="3" max="3" width="14.42578125" style="30" customWidth="1"/>
    <col min="4" max="4" width="14.42578125" style="42" customWidth="1"/>
    <col min="5" max="5" width="14.28515625" style="42" customWidth="1"/>
    <col min="6" max="6" width="15.140625" style="42" customWidth="1"/>
    <col min="7" max="7" width="14.5703125" style="42" customWidth="1"/>
    <col min="8" max="8" width="15.28515625" style="42" customWidth="1"/>
  </cols>
  <sheetData>
    <row r="1" spans="1:8" x14ac:dyDescent="0.25">
      <c r="A1" s="63"/>
      <c r="B1" s="63"/>
      <c r="C1" s="63"/>
      <c r="D1" s="63"/>
      <c r="E1" s="5"/>
      <c r="F1" s="11"/>
      <c r="G1" s="64"/>
      <c r="H1" s="62" t="s">
        <v>93</v>
      </c>
    </row>
    <row r="2" spans="1:8" x14ac:dyDescent="0.25">
      <c r="A2" s="63"/>
      <c r="B2" s="63"/>
      <c r="C2" s="63"/>
      <c r="D2" s="65"/>
      <c r="E2" s="5"/>
      <c r="F2" s="77" t="s">
        <v>95</v>
      </c>
      <c r="G2" s="77"/>
      <c r="H2" s="77"/>
    </row>
    <row r="3" spans="1:8" x14ac:dyDescent="0.25">
      <c r="A3" s="63"/>
      <c r="B3" s="63"/>
      <c r="C3" s="63"/>
      <c r="D3" s="77" t="s">
        <v>96</v>
      </c>
      <c r="E3" s="77"/>
      <c r="F3" s="77"/>
      <c r="G3" s="77"/>
      <c r="H3" s="77"/>
    </row>
    <row r="4" spans="1:8" x14ac:dyDescent="0.25">
      <c r="A4" s="63"/>
      <c r="B4" s="63"/>
      <c r="C4" s="63"/>
      <c r="D4" s="63"/>
      <c r="E4" s="5"/>
      <c r="F4" s="11"/>
      <c r="G4" s="64"/>
      <c r="H4" s="62" t="s">
        <v>89</v>
      </c>
    </row>
    <row r="5" spans="1:8" x14ac:dyDescent="0.25">
      <c r="A5" s="63"/>
      <c r="B5" s="63"/>
      <c r="C5" s="63"/>
      <c r="D5" s="63"/>
      <c r="E5" s="5"/>
      <c r="F5" s="11"/>
      <c r="G5" s="64"/>
      <c r="H5" s="62" t="s">
        <v>90</v>
      </c>
    </row>
    <row r="6" spans="1:8" x14ac:dyDescent="0.25">
      <c r="A6" s="63"/>
      <c r="B6" s="63"/>
      <c r="C6" s="63"/>
      <c r="D6" s="80" t="s">
        <v>91</v>
      </c>
      <c r="E6" s="80"/>
      <c r="F6" s="80"/>
      <c r="G6" s="80"/>
      <c r="H6" s="80"/>
    </row>
    <row r="7" spans="1:8" x14ac:dyDescent="0.25">
      <c r="A7" s="63"/>
      <c r="B7" s="63"/>
      <c r="C7" s="63"/>
      <c r="D7" s="77" t="s">
        <v>92</v>
      </c>
      <c r="E7" s="77"/>
      <c r="F7" s="77"/>
      <c r="G7" s="77"/>
      <c r="H7" s="77"/>
    </row>
    <row r="8" spans="1:8" x14ac:dyDescent="0.25">
      <c r="A8" s="63"/>
      <c r="B8" s="63"/>
      <c r="C8" s="63"/>
      <c r="D8" s="63"/>
      <c r="E8" s="63"/>
      <c r="F8" s="63"/>
      <c r="G8" s="63"/>
      <c r="H8" s="63"/>
    </row>
    <row r="9" spans="1:8" ht="15" x14ac:dyDescent="0.25">
      <c r="A9" s="77" t="s">
        <v>55</v>
      </c>
      <c r="B9" s="77"/>
      <c r="C9" s="77"/>
      <c r="D9" s="77"/>
      <c r="E9" s="77"/>
      <c r="F9" s="77"/>
      <c r="G9" s="77"/>
      <c r="H9" s="77"/>
    </row>
    <row r="10" spans="1:8" ht="15" x14ac:dyDescent="0.25">
      <c r="A10" s="77" t="s">
        <v>94</v>
      </c>
      <c r="B10" s="77"/>
      <c r="C10" s="77"/>
      <c r="D10" s="77"/>
      <c r="E10" s="77"/>
      <c r="F10" s="77"/>
      <c r="G10" s="77"/>
      <c r="H10" s="77"/>
    </row>
    <row r="11" spans="1:8" ht="15" customHeight="1" x14ac:dyDescent="0.25">
      <c r="A11" s="77" t="s">
        <v>97</v>
      </c>
      <c r="B11" s="77"/>
      <c r="C11" s="77"/>
      <c r="D11" s="77"/>
      <c r="E11" s="77"/>
      <c r="F11" s="77"/>
      <c r="G11" s="77"/>
      <c r="H11" s="77"/>
    </row>
    <row r="12" spans="1:8" ht="15" x14ac:dyDescent="0.25">
      <c r="A12" s="77" t="s">
        <v>0</v>
      </c>
      <c r="B12" s="77"/>
      <c r="C12" s="77"/>
      <c r="D12" s="77"/>
      <c r="E12" s="77"/>
      <c r="F12" s="77"/>
      <c r="G12" s="77"/>
      <c r="H12" s="77"/>
    </row>
    <row r="13" spans="1:8" ht="15" x14ac:dyDescent="0.25">
      <c r="A13" s="77" t="s">
        <v>67</v>
      </c>
      <c r="B13" s="77"/>
      <c r="C13" s="77"/>
      <c r="D13" s="77"/>
      <c r="E13" s="77"/>
      <c r="F13" s="77"/>
      <c r="G13" s="77"/>
      <c r="H13" s="77"/>
    </row>
    <row r="14" spans="1:8" x14ac:dyDescent="0.25">
      <c r="A14" s="90"/>
      <c r="B14" s="90"/>
    </row>
    <row r="15" spans="1:8" ht="14.25" x14ac:dyDescent="0.2">
      <c r="A15" s="92" t="s">
        <v>81</v>
      </c>
      <c r="B15" s="92"/>
      <c r="C15" s="92"/>
      <c r="D15" s="92"/>
      <c r="E15" s="92"/>
      <c r="F15" s="92"/>
      <c r="G15" s="92"/>
      <c r="H15" s="92"/>
    </row>
    <row r="16" spans="1:8" ht="14.25" x14ac:dyDescent="0.2">
      <c r="A16" s="92" t="s">
        <v>82</v>
      </c>
      <c r="B16" s="92"/>
      <c r="C16" s="92"/>
      <c r="D16" s="92"/>
      <c r="E16" s="92"/>
      <c r="F16" s="92"/>
      <c r="G16" s="92"/>
      <c r="H16" s="92"/>
    </row>
    <row r="17" spans="1:8" ht="15" x14ac:dyDescent="0.25">
      <c r="A17" s="31"/>
      <c r="B17" s="91" t="s">
        <v>53</v>
      </c>
      <c r="C17" s="91"/>
      <c r="D17" s="91"/>
      <c r="E17" s="91"/>
      <c r="F17" s="91"/>
      <c r="G17" s="91"/>
      <c r="H17" s="91"/>
    </row>
    <row r="18" spans="1:8" ht="14.25" x14ac:dyDescent="0.2">
      <c r="A18" s="88" t="s">
        <v>59</v>
      </c>
      <c r="B18" s="88" t="s">
        <v>74</v>
      </c>
      <c r="C18" s="84" t="s">
        <v>56</v>
      </c>
      <c r="D18" s="82"/>
      <c r="E18" s="82" t="s">
        <v>57</v>
      </c>
      <c r="F18" s="83"/>
      <c r="G18" s="84" t="s">
        <v>68</v>
      </c>
      <c r="H18" s="83"/>
    </row>
    <row r="19" spans="1:8" ht="48" x14ac:dyDescent="0.2">
      <c r="A19" s="89"/>
      <c r="B19" s="89"/>
      <c r="C19" s="47" t="s">
        <v>72</v>
      </c>
      <c r="D19" s="48" t="s">
        <v>73</v>
      </c>
      <c r="E19" s="47" t="s">
        <v>72</v>
      </c>
      <c r="F19" s="48" t="s">
        <v>73</v>
      </c>
      <c r="G19" s="47" t="s">
        <v>72</v>
      </c>
      <c r="H19" s="48" t="s">
        <v>73</v>
      </c>
    </row>
    <row r="20" spans="1:8" ht="34.5" customHeight="1" x14ac:dyDescent="0.2">
      <c r="A20" s="32" t="s">
        <v>60</v>
      </c>
      <c r="B20" s="33" t="s">
        <v>61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</row>
    <row r="21" spans="1:8" ht="30" x14ac:dyDescent="0.2">
      <c r="A21" s="85" t="s">
        <v>62</v>
      </c>
      <c r="B21" s="44" t="s">
        <v>1</v>
      </c>
      <c r="C21" s="45">
        <v>1154115</v>
      </c>
      <c r="D21" s="46" t="s">
        <v>56</v>
      </c>
      <c r="E21" s="45">
        <v>1154115</v>
      </c>
      <c r="F21" s="46" t="s">
        <v>57</v>
      </c>
      <c r="G21" s="45">
        <v>1154115</v>
      </c>
      <c r="H21" s="46" t="s">
        <v>68</v>
      </c>
    </row>
    <row r="22" spans="1:8" ht="30" x14ac:dyDescent="0.2">
      <c r="A22" s="86"/>
      <c r="B22" s="44" t="s">
        <v>1</v>
      </c>
      <c r="C22" s="45">
        <v>6600</v>
      </c>
      <c r="D22" s="46" t="s">
        <v>56</v>
      </c>
      <c r="E22" s="45">
        <v>6600</v>
      </c>
      <c r="F22" s="46" t="s">
        <v>57</v>
      </c>
      <c r="G22" s="45">
        <v>6600</v>
      </c>
      <c r="H22" s="46" t="s">
        <v>68</v>
      </c>
    </row>
    <row r="23" spans="1:8" ht="30" x14ac:dyDescent="0.2">
      <c r="A23" s="86"/>
      <c r="B23" s="44" t="s">
        <v>1</v>
      </c>
      <c r="C23" s="45">
        <v>8163.2</v>
      </c>
      <c r="D23" s="46" t="s">
        <v>56</v>
      </c>
      <c r="E23" s="45">
        <v>8163.2</v>
      </c>
      <c r="F23" s="46" t="s">
        <v>57</v>
      </c>
      <c r="G23" s="45">
        <v>8163.2</v>
      </c>
      <c r="H23" s="46" t="s">
        <v>68</v>
      </c>
    </row>
    <row r="24" spans="1:8" ht="30" x14ac:dyDescent="0.2">
      <c r="A24" s="87"/>
      <c r="B24" s="44" t="s">
        <v>1</v>
      </c>
      <c r="C24" s="45">
        <v>0</v>
      </c>
      <c r="D24" s="46">
        <v>0</v>
      </c>
      <c r="E24" s="45">
        <v>12244.8</v>
      </c>
      <c r="F24" s="46" t="s">
        <v>57</v>
      </c>
      <c r="G24" s="45">
        <v>12244.8</v>
      </c>
      <c r="H24" s="46" t="s">
        <v>68</v>
      </c>
    </row>
    <row r="25" spans="1:8" ht="15" x14ac:dyDescent="0.2">
      <c r="A25" s="59"/>
      <c r="B25" s="60" t="s">
        <v>84</v>
      </c>
      <c r="C25" s="61">
        <f>SUM(C21:C24)</f>
        <v>1168878.2</v>
      </c>
      <c r="D25" s="58">
        <v>0</v>
      </c>
      <c r="E25" s="61">
        <f>SUM(E21:E24)</f>
        <v>1181123</v>
      </c>
      <c r="F25" s="58">
        <v>0</v>
      </c>
      <c r="G25" s="61">
        <f>SUM(G21:G24)</f>
        <v>1181123</v>
      </c>
      <c r="H25" s="58">
        <v>0</v>
      </c>
    </row>
    <row r="26" spans="1:8" ht="45" x14ac:dyDescent="0.2">
      <c r="A26" s="32" t="s">
        <v>63</v>
      </c>
      <c r="B26" s="44" t="s">
        <v>85</v>
      </c>
      <c r="C26" s="45">
        <f>228294+700000</f>
        <v>928294</v>
      </c>
      <c r="D26" s="46" t="s">
        <v>56</v>
      </c>
      <c r="E26" s="45">
        <v>228294</v>
      </c>
      <c r="F26" s="46" t="s">
        <v>57</v>
      </c>
      <c r="G26" s="45">
        <v>228294</v>
      </c>
      <c r="H26" s="46" t="s">
        <v>68</v>
      </c>
    </row>
    <row r="27" spans="1:8" x14ac:dyDescent="0.2">
      <c r="A27" s="50"/>
      <c r="B27" s="53" t="s">
        <v>64</v>
      </c>
      <c r="C27" s="51">
        <f>C25+C26</f>
        <v>2097172.2000000002</v>
      </c>
      <c r="D27" s="52">
        <v>0</v>
      </c>
      <c r="E27" s="51">
        <f>E25+E26</f>
        <v>1409417</v>
      </c>
      <c r="F27" s="52">
        <v>0</v>
      </c>
      <c r="G27" s="51">
        <f>G25+G26</f>
        <v>1409417</v>
      </c>
      <c r="H27" s="52">
        <v>0</v>
      </c>
    </row>
    <row r="28" spans="1:8" ht="16.5" customHeight="1" x14ac:dyDescent="0.2">
      <c r="A28" s="32" t="s">
        <v>65</v>
      </c>
      <c r="B28" s="33" t="s">
        <v>66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>
        <v>0</v>
      </c>
    </row>
    <row r="29" spans="1:8" s="29" customFormat="1" ht="30" x14ac:dyDescent="0.2">
      <c r="A29" s="78" t="s">
        <v>62</v>
      </c>
      <c r="B29" s="44" t="s">
        <v>86</v>
      </c>
      <c r="C29" s="45">
        <v>1154115</v>
      </c>
      <c r="D29" s="46" t="s">
        <v>76</v>
      </c>
      <c r="E29" s="45">
        <v>1154115</v>
      </c>
      <c r="F29" s="46" t="s">
        <v>77</v>
      </c>
      <c r="G29" s="45">
        <v>1154115</v>
      </c>
      <c r="H29" s="46" t="s">
        <v>78</v>
      </c>
    </row>
    <row r="30" spans="1:8" ht="30" x14ac:dyDescent="0.2">
      <c r="A30" s="79"/>
      <c r="B30" s="34" t="s">
        <v>86</v>
      </c>
      <c r="C30" s="54">
        <v>0</v>
      </c>
      <c r="D30" s="49">
        <v>0</v>
      </c>
      <c r="E30" s="54">
        <v>6600</v>
      </c>
      <c r="F30" s="49" t="s">
        <v>77</v>
      </c>
      <c r="G30" s="54">
        <v>6600</v>
      </c>
      <c r="H30" s="49" t="s">
        <v>78</v>
      </c>
    </row>
    <row r="31" spans="1:8" ht="30" x14ac:dyDescent="0.2">
      <c r="A31" s="79"/>
      <c r="B31" s="34" t="s">
        <v>86</v>
      </c>
      <c r="C31" s="54">
        <v>0</v>
      </c>
      <c r="D31" s="49">
        <v>0</v>
      </c>
      <c r="E31" s="54">
        <v>8163.2</v>
      </c>
      <c r="F31" s="49" t="s">
        <v>79</v>
      </c>
      <c r="G31" s="54">
        <v>8163.2</v>
      </c>
      <c r="H31" s="49" t="s">
        <v>80</v>
      </c>
    </row>
    <row r="32" spans="1:8" ht="30" x14ac:dyDescent="0.2">
      <c r="A32" s="79"/>
      <c r="B32" s="34" t="s">
        <v>86</v>
      </c>
      <c r="C32" s="54">
        <v>0</v>
      </c>
      <c r="D32" s="49">
        <v>0</v>
      </c>
      <c r="E32" s="54">
        <v>0</v>
      </c>
      <c r="F32" s="49">
        <v>0</v>
      </c>
      <c r="G32" s="54">
        <v>12244.8</v>
      </c>
      <c r="H32" s="49" t="s">
        <v>78</v>
      </c>
    </row>
    <row r="33" spans="1:8" ht="15" x14ac:dyDescent="0.2">
      <c r="A33" s="57"/>
      <c r="B33" s="60" t="s">
        <v>84</v>
      </c>
      <c r="C33" s="61">
        <f>SUM(C29:C32)</f>
        <v>1154115</v>
      </c>
      <c r="D33" s="58">
        <v>0</v>
      </c>
      <c r="E33" s="61">
        <f>SUM(E29:E32)</f>
        <v>1168878.2</v>
      </c>
      <c r="F33" s="58">
        <v>0</v>
      </c>
      <c r="G33" s="61">
        <f>SUM(G29:G32)</f>
        <v>1181123</v>
      </c>
      <c r="H33" s="58">
        <v>0</v>
      </c>
    </row>
    <row r="34" spans="1:8" ht="45" x14ac:dyDescent="0.2">
      <c r="A34" s="85" t="s">
        <v>63</v>
      </c>
      <c r="B34" s="34" t="s">
        <v>87</v>
      </c>
      <c r="C34" s="54">
        <v>6600</v>
      </c>
      <c r="D34" s="49" t="s">
        <v>76</v>
      </c>
      <c r="E34" s="54">
        <v>12244.8</v>
      </c>
      <c r="F34" s="49" t="s">
        <v>77</v>
      </c>
      <c r="G34" s="54">
        <v>0</v>
      </c>
      <c r="H34" s="54">
        <v>0</v>
      </c>
    </row>
    <row r="35" spans="1:8" ht="45" x14ac:dyDescent="0.2">
      <c r="A35" s="86"/>
      <c r="B35" s="34" t="s">
        <v>87</v>
      </c>
      <c r="C35" s="54">
        <v>8163.2</v>
      </c>
      <c r="D35" s="49" t="s">
        <v>75</v>
      </c>
      <c r="E35" s="54">
        <v>0</v>
      </c>
      <c r="F35" s="49">
        <v>0</v>
      </c>
      <c r="G35" s="54">
        <v>0</v>
      </c>
      <c r="H35" s="54">
        <v>0</v>
      </c>
    </row>
    <row r="36" spans="1:8" ht="45" x14ac:dyDescent="0.2">
      <c r="A36" s="87"/>
      <c r="B36" s="34" t="s">
        <v>87</v>
      </c>
      <c r="C36" s="54">
        <f>228294+700000</f>
        <v>928294</v>
      </c>
      <c r="D36" s="49" t="s">
        <v>75</v>
      </c>
      <c r="E36" s="54">
        <v>228294</v>
      </c>
      <c r="F36" s="49" t="s">
        <v>79</v>
      </c>
      <c r="G36" s="54">
        <v>228294</v>
      </c>
      <c r="H36" s="49" t="s">
        <v>80</v>
      </c>
    </row>
    <row r="37" spans="1:8" ht="15" x14ac:dyDescent="0.2">
      <c r="A37" s="57"/>
      <c r="B37" s="60" t="s">
        <v>84</v>
      </c>
      <c r="C37" s="61">
        <f>SUM(C34:C36)</f>
        <v>943057.2</v>
      </c>
      <c r="D37" s="58">
        <v>0</v>
      </c>
      <c r="E37" s="61">
        <f>SUM(E34:E36)</f>
        <v>240538.8</v>
      </c>
      <c r="F37" s="58">
        <v>0</v>
      </c>
      <c r="G37" s="61">
        <f>SUM(G34:G36)</f>
        <v>228294</v>
      </c>
      <c r="H37" s="58">
        <v>0</v>
      </c>
    </row>
    <row r="38" spans="1:8" s="35" customFormat="1" x14ac:dyDescent="0.2">
      <c r="A38" s="55"/>
      <c r="B38" s="56" t="s">
        <v>64</v>
      </c>
      <c r="C38" s="51">
        <f>C33+C37</f>
        <v>2097172.2000000002</v>
      </c>
      <c r="D38" s="52">
        <v>0</v>
      </c>
      <c r="E38" s="51">
        <f>E33+E37</f>
        <v>1409417</v>
      </c>
      <c r="F38" s="52">
        <v>0</v>
      </c>
      <c r="G38" s="51">
        <f>G33+G37</f>
        <v>1409417</v>
      </c>
      <c r="H38" s="52">
        <v>0</v>
      </c>
    </row>
    <row r="39" spans="1:8" x14ac:dyDescent="0.25">
      <c r="C39" s="36"/>
      <c r="D39" s="36"/>
      <c r="E39" s="36"/>
      <c r="F39" s="36"/>
      <c r="G39" s="36"/>
      <c r="H39" s="36"/>
    </row>
    <row r="40" spans="1:8" x14ac:dyDescent="0.25">
      <c r="A40" s="81"/>
      <c r="B40" s="81"/>
      <c r="C40" s="81"/>
    </row>
  </sheetData>
  <mergeCells count="22">
    <mergeCell ref="F2:H2"/>
    <mergeCell ref="D3:H3"/>
    <mergeCell ref="D6:H6"/>
    <mergeCell ref="D7:H7"/>
    <mergeCell ref="A40:C40"/>
    <mergeCell ref="E18:F18"/>
    <mergeCell ref="G18:H18"/>
    <mergeCell ref="A21:A24"/>
    <mergeCell ref="C18:D18"/>
    <mergeCell ref="B18:B19"/>
    <mergeCell ref="A18:A19"/>
    <mergeCell ref="A34:A36"/>
    <mergeCell ref="A14:B14"/>
    <mergeCell ref="B17:H17"/>
    <mergeCell ref="A15:H15"/>
    <mergeCell ref="A16:H16"/>
    <mergeCell ref="A29:A32"/>
    <mergeCell ref="A9:H9"/>
    <mergeCell ref="A10:H10"/>
    <mergeCell ref="A11:H11"/>
    <mergeCell ref="A12:H12"/>
    <mergeCell ref="A13:H13"/>
  </mergeCells>
  <pageMargins left="0.59055118110236227" right="0.39370078740157483" top="0.74803149606299213" bottom="0.74803149606299213" header="0.31496062992125984" footer="0.31496062992125984"/>
  <pageSetup paperSize="9" scale="85" orientation="landscape" r:id="rId1"/>
  <headerFooter>
    <oddFooter>&amp;C&amp;P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Источники 2021-2023 годы</vt:lpstr>
      <vt:lpstr>Заимствования 2021-2023 годы</vt:lpstr>
      <vt:lpstr>'Заимствования 2021-2023 годы'!Заголовки_для_печати</vt:lpstr>
    </vt:vector>
  </TitlesOfParts>
  <Company>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Залина Дзодзиева</cp:lastModifiedBy>
  <cp:lastPrinted>2021-02-11T07:50:05Z</cp:lastPrinted>
  <dcterms:created xsi:type="dcterms:W3CDTF">2010-10-28T10:47:01Z</dcterms:created>
  <dcterms:modified xsi:type="dcterms:W3CDTF">2021-02-11T12:15:23Z</dcterms:modified>
</cp:coreProperties>
</file>